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newarte\document\"/>
    </mc:Choice>
  </mc:AlternateContent>
  <xr:revisionPtr revIDLastSave="0" documentId="13_ncr:1_{2DE9A84B-67FA-4F8A-AD1A-F78A2108A96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J13" i="3"/>
  <c r="F13" i="3"/>
  <c r="B13" i="3"/>
  <c r="O23" i="4"/>
  <c r="N23" i="4"/>
  <c r="M23" i="4"/>
  <c r="L23" i="4"/>
  <c r="K23" i="4"/>
  <c r="J23" i="4"/>
  <c r="I23" i="4"/>
  <c r="H23" i="4"/>
  <c r="G23" i="4"/>
  <c r="F23" i="4"/>
  <c r="E23" i="4"/>
  <c r="O22" i="4"/>
  <c r="N22" i="4"/>
  <c r="M22" i="4"/>
  <c r="L22" i="4"/>
  <c r="K22" i="4"/>
  <c r="J22" i="4"/>
  <c r="I22" i="4"/>
  <c r="H22" i="4"/>
  <c r="G22" i="4"/>
  <c r="F22" i="4"/>
  <c r="E22" i="4"/>
  <c r="O21" i="4"/>
  <c r="N21" i="4"/>
  <c r="M21" i="4"/>
  <c r="L21" i="4"/>
  <c r="K21" i="4"/>
  <c r="J21" i="4"/>
  <c r="I21" i="4"/>
  <c r="H21" i="4"/>
  <c r="G21" i="4"/>
  <c r="F21" i="4"/>
  <c r="E21" i="4"/>
  <c r="O11" i="4"/>
  <c r="N11" i="4"/>
  <c r="M11" i="4"/>
  <c r="L11" i="4"/>
  <c r="K11" i="4"/>
  <c r="J11" i="4"/>
  <c r="I11" i="4"/>
  <c r="H11" i="4"/>
  <c r="G11" i="4"/>
  <c r="F11" i="4"/>
  <c r="E11" i="4"/>
  <c r="O10" i="4"/>
  <c r="N10" i="4"/>
  <c r="M10" i="4"/>
  <c r="L10" i="4"/>
  <c r="K10" i="4"/>
  <c r="J10" i="4"/>
  <c r="I10" i="4"/>
  <c r="H10" i="4"/>
  <c r="G10" i="4"/>
  <c r="F10" i="4"/>
  <c r="E10" i="4"/>
  <c r="O9" i="4"/>
  <c r="N9" i="4"/>
  <c r="M9" i="4"/>
  <c r="L9" i="4"/>
  <c r="K9" i="4"/>
  <c r="J9" i="4"/>
  <c r="I9" i="4"/>
  <c r="H9" i="4"/>
  <c r="G9" i="4"/>
  <c r="F9" i="4"/>
  <c r="E9" i="4"/>
  <c r="O28" i="4"/>
  <c r="N28" i="4"/>
  <c r="M28" i="4"/>
  <c r="L28" i="4"/>
  <c r="K28" i="4"/>
  <c r="J28" i="4"/>
  <c r="I28" i="4"/>
  <c r="H28" i="4"/>
  <c r="G28" i="4"/>
  <c r="F28" i="4"/>
  <c r="E28" i="4"/>
  <c r="O27" i="4"/>
  <c r="N27" i="4"/>
  <c r="M27" i="4"/>
  <c r="L27" i="4"/>
  <c r="K27" i="4"/>
  <c r="J27" i="4"/>
  <c r="I27" i="4"/>
  <c r="H27" i="4"/>
  <c r="G27" i="4"/>
  <c r="F27" i="4"/>
  <c r="E27" i="4"/>
  <c r="E18" i="3"/>
  <c r="D18" i="3"/>
  <c r="D28" i="4" l="1"/>
  <c r="D27" i="4"/>
  <c r="P27" i="4" s="1"/>
  <c r="B29" i="4"/>
  <c r="D22" i="4"/>
  <c r="D21" i="4"/>
  <c r="P21" i="4" s="1"/>
  <c r="O17" i="4"/>
  <c r="N17" i="4"/>
  <c r="M17" i="4"/>
  <c r="L17" i="4"/>
  <c r="K17" i="4"/>
  <c r="J17" i="4"/>
  <c r="I17" i="4"/>
  <c r="H17" i="4"/>
  <c r="G17" i="4"/>
  <c r="F17" i="4"/>
  <c r="E17" i="4"/>
  <c r="O16" i="4"/>
  <c r="N16" i="4"/>
  <c r="M16" i="4"/>
  <c r="L16" i="4"/>
  <c r="K16" i="4"/>
  <c r="J16" i="4"/>
  <c r="I16" i="4"/>
  <c r="H16" i="4"/>
  <c r="G16" i="4"/>
  <c r="F16" i="4"/>
  <c r="E16" i="4"/>
  <c r="O15" i="4"/>
  <c r="N15" i="4"/>
  <c r="M15" i="4"/>
  <c r="L15" i="4"/>
  <c r="K15" i="4"/>
  <c r="J15" i="4"/>
  <c r="I15" i="4"/>
  <c r="H15" i="4"/>
  <c r="G15" i="4"/>
  <c r="F15" i="4"/>
  <c r="E15" i="4"/>
  <c r="D17" i="4"/>
  <c r="D16" i="4"/>
  <c r="B23" i="4"/>
  <c r="B24" i="4" s="1"/>
  <c r="I24" i="4"/>
  <c r="N24" i="4"/>
  <c r="M24" i="4"/>
  <c r="F24" i="4"/>
  <c r="E24" i="4"/>
  <c r="B12" i="4"/>
  <c r="B6" i="4"/>
  <c r="D11" i="4"/>
  <c r="D10" i="4"/>
  <c r="D9" i="4"/>
  <c r="D15" i="4"/>
  <c r="B17" i="4"/>
  <c r="B18" i="4" s="1"/>
  <c r="I18" i="4"/>
  <c r="K18" i="4"/>
  <c r="L5" i="4"/>
  <c r="O4" i="4"/>
  <c r="B3" i="4"/>
  <c r="J3" i="4" s="1"/>
  <c r="J5" i="4"/>
  <c r="K5" i="4"/>
  <c r="O3" i="4"/>
  <c r="N3" i="4"/>
  <c r="L3" i="4"/>
  <c r="K3" i="4"/>
  <c r="G3" i="4"/>
  <c r="F3" i="4"/>
  <c r="D3" i="4"/>
  <c r="E8" i="3"/>
  <c r="E9" i="3"/>
  <c r="E7" i="3"/>
  <c r="M9" i="3"/>
  <c r="M8" i="3"/>
  <c r="M7" i="3"/>
  <c r="I7" i="3"/>
  <c r="I9" i="3"/>
  <c r="I8" i="3"/>
  <c r="J5" i="3"/>
  <c r="L5" i="3" s="1"/>
  <c r="L4" i="3"/>
  <c r="L3" i="3"/>
  <c r="F5" i="3"/>
  <c r="H5" i="3" s="1"/>
  <c r="F4" i="3"/>
  <c r="H4" i="3" s="1"/>
  <c r="F3" i="3"/>
  <c r="H3" i="3" s="1"/>
  <c r="C5" i="3"/>
  <c r="G5" i="3"/>
  <c r="C4" i="3"/>
  <c r="C3" i="3"/>
  <c r="D4" i="3"/>
  <c r="D3" i="3"/>
  <c r="C23" i="1"/>
  <c r="C22" i="1"/>
  <c r="B22" i="1"/>
  <c r="C21" i="1"/>
  <c r="L15" i="1"/>
  <c r="M15" i="1"/>
  <c r="N15" i="1"/>
  <c r="M14" i="1"/>
  <c r="N14" i="1"/>
  <c r="L14" i="1"/>
  <c r="K15" i="1"/>
  <c r="K16" i="1" s="1"/>
  <c r="J16" i="1"/>
  <c r="I16" i="1"/>
  <c r="J15" i="1"/>
  <c r="I15" i="1"/>
  <c r="K14" i="1"/>
  <c r="K2" i="1"/>
  <c r="J14" i="1"/>
  <c r="I14" i="1"/>
  <c r="D9" i="1"/>
  <c r="D11" i="1" s="1"/>
  <c r="C9" i="1"/>
  <c r="C11" i="1" s="1"/>
  <c r="B9" i="1"/>
  <c r="B11" i="1" s="1"/>
  <c r="B30" i="4" l="1"/>
  <c r="I29" i="4"/>
  <c r="I30" i="4" s="1"/>
  <c r="H29" i="4"/>
  <c r="H30" i="4" s="1"/>
  <c r="O29" i="4"/>
  <c r="O30" i="4" s="1"/>
  <c r="G29" i="4"/>
  <c r="G30" i="4" s="1"/>
  <c r="F29" i="4"/>
  <c r="F30" i="4" s="1"/>
  <c r="E29" i="4"/>
  <c r="E30" i="4" s="1"/>
  <c r="N29" i="4"/>
  <c r="N30" i="4" s="1"/>
  <c r="M29" i="4"/>
  <c r="M30" i="4" s="1"/>
  <c r="L29" i="4"/>
  <c r="L30" i="4" s="1"/>
  <c r="K29" i="4"/>
  <c r="K30" i="4" s="1"/>
  <c r="J29" i="4"/>
  <c r="J30" i="4" s="1"/>
  <c r="L24" i="4"/>
  <c r="H24" i="4"/>
  <c r="J24" i="4"/>
  <c r="K24" i="4"/>
  <c r="P22" i="4"/>
  <c r="G24" i="4"/>
  <c r="O24" i="4"/>
  <c r="P28" i="4"/>
  <c r="D29" i="4"/>
  <c r="D30" i="4" s="1"/>
  <c r="D23" i="4"/>
  <c r="P23" i="4" s="1"/>
  <c r="D24" i="4"/>
  <c r="P24" i="4" s="1"/>
  <c r="G18" i="4"/>
  <c r="O18" i="4"/>
  <c r="L18" i="4"/>
  <c r="E3" i="4"/>
  <c r="M3" i="4"/>
  <c r="E5" i="4"/>
  <c r="H3" i="4"/>
  <c r="H18" i="4"/>
  <c r="I3" i="4"/>
  <c r="M5" i="4"/>
  <c r="D18" i="4"/>
  <c r="P17" i="4"/>
  <c r="J18" i="4"/>
  <c r="E18" i="4"/>
  <c r="M18" i="4"/>
  <c r="F18" i="4"/>
  <c r="N18" i="4"/>
  <c r="P16" i="4"/>
  <c r="P15" i="4"/>
  <c r="I5" i="4"/>
  <c r="D5" i="4"/>
  <c r="H5" i="4"/>
  <c r="O5" i="4"/>
  <c r="O6" i="4" s="1"/>
  <c r="G5" i="4"/>
  <c r="N5" i="4"/>
  <c r="F5" i="4"/>
  <c r="M4" i="4"/>
  <c r="K4" i="4"/>
  <c r="N4" i="4"/>
  <c r="N6" i="4" s="1"/>
  <c r="G4" i="4"/>
  <c r="F4" i="4"/>
  <c r="E4" i="4"/>
  <c r="E6" i="4" s="1"/>
  <c r="L4" i="4"/>
  <c r="L6" i="4" s="1"/>
  <c r="J4" i="4"/>
  <c r="J6" i="4" s="1"/>
  <c r="I4" i="4"/>
  <c r="D4" i="4"/>
  <c r="H4" i="4"/>
  <c r="K6" i="4"/>
  <c r="P3" i="4"/>
  <c r="K3" i="3"/>
  <c r="K4" i="3"/>
  <c r="K5" i="3"/>
  <c r="G4" i="3"/>
  <c r="G3" i="3"/>
  <c r="D10" i="1"/>
  <c r="C10" i="1"/>
  <c r="B10" i="1"/>
  <c r="D5" i="3"/>
  <c r="P30" i="4" l="1"/>
  <c r="P29" i="4"/>
  <c r="H6" i="4"/>
  <c r="D6" i="4"/>
  <c r="M6" i="4"/>
  <c r="G6" i="4"/>
  <c r="P5" i="4"/>
  <c r="P18" i="4"/>
  <c r="M12" i="4"/>
  <c r="K12" i="4"/>
  <c r="D12" i="4"/>
  <c r="F12" i="4"/>
  <c r="J12" i="4"/>
  <c r="I12" i="4"/>
  <c r="O12" i="4"/>
  <c r="H12" i="4"/>
  <c r="L12" i="4"/>
  <c r="E12" i="4"/>
  <c r="P11" i="4"/>
  <c r="F6" i="4"/>
  <c r="N12" i="4"/>
  <c r="P4" i="4"/>
  <c r="P10" i="4"/>
  <c r="G12" i="4"/>
  <c r="I6" i="4"/>
  <c r="P9" i="4"/>
  <c r="P6" i="4" l="1"/>
  <c r="P12" i="4"/>
</calcChain>
</file>

<file path=xl/sharedStrings.xml><?xml version="1.0" encoding="utf-8"?>
<sst xmlns="http://schemas.openxmlformats.org/spreadsheetml/2006/main" count="182" uniqueCount="55">
  <si>
    <t>10 opere</t>
  </si>
  <si>
    <t>Gestione pagamenti</t>
  </si>
  <si>
    <t>Gestione spedizioni</t>
  </si>
  <si>
    <t>Dashboard visite</t>
  </si>
  <si>
    <t>Newsletter</t>
  </si>
  <si>
    <t>Opere illimitate</t>
  </si>
  <si>
    <t>Valutazione e revisione portfolio</t>
  </si>
  <si>
    <t>Contenuti in evidenza</t>
  </si>
  <si>
    <t>Aggiornamento sui canali social</t>
  </si>
  <si>
    <t>1 anno</t>
  </si>
  <si>
    <t>2 anni</t>
  </si>
  <si>
    <t>3 anni</t>
  </si>
  <si>
    <t>STARTER</t>
  </si>
  <si>
    <t>ADVANCED</t>
  </si>
  <si>
    <t>PROFESSIONAL</t>
  </si>
  <si>
    <t>Commissione su opere 25%</t>
  </si>
  <si>
    <t>Mensile</t>
  </si>
  <si>
    <t>2 mesi gratuiti</t>
  </si>
  <si>
    <t>Commissione su opere 40%</t>
  </si>
  <si>
    <t>Commissione su opere 30%</t>
  </si>
  <si>
    <t>30 giorni refound</t>
  </si>
  <si>
    <t>ELITE</t>
  </si>
  <si>
    <t>1 Anno</t>
  </si>
  <si>
    <t>2 Anni</t>
  </si>
  <si>
    <t>Data ini</t>
  </si>
  <si>
    <t>Data fin</t>
  </si>
  <si>
    <t>Valore</t>
  </si>
  <si>
    <t>io compro</t>
  </si>
  <si>
    <t>Prezzo listino mensile</t>
  </si>
  <si>
    <t>Prezzo listino annuale</t>
  </si>
  <si>
    <t>Prezzo listino biennale</t>
  </si>
  <si>
    <t>Listino</t>
  </si>
  <si>
    <t>Sconto %</t>
  </si>
  <si>
    <t>Sconto Val</t>
  </si>
  <si>
    <t>Netto</t>
  </si>
  <si>
    <t>FULL</t>
  </si>
  <si>
    <t>Totale annuale</t>
  </si>
  <si>
    <t>Base clienti</t>
  </si>
  <si>
    <t>Starter</t>
  </si>
  <si>
    <t>Advanced</t>
  </si>
  <si>
    <t>Full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</si>
  <si>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</si>
  <si>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</si>
  <si>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</si>
  <si>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</si>
  <si>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</si>
  <si>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</si>
  <si>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</si>
  <si>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</si>
  <si>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</si>
  <si>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</si>
  <si>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</si>
  <si>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</si>
  <si>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Totale</t>
  </si>
  <si>
    <t>Commissione su opere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</si>
</sst>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_-* #,##0.00\ _€_-;\-* #,##0.00\ _€_-;_-* &quot;-&quot;??\ _€_-;_-@_-"/>
    <numFmt numFmtId="166" formatCode="_-* #,##0.000_-;\-* #,##0.0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4" applyNumberFormat="0" applyAlignment="0" applyProtection="0"/>
    <xf numFmtId="0" fontId="1" fillId="4" borderId="5" applyNumberFormat="0" applyFont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43" fontId="0" fillId="0" borderId="0" xfId="1" applyFont="1" applyAlignment="1"/>
    <xf numFmtId="0" fontId="0" fillId="0" borderId="1" xfId="0" applyBorder="1"/>
    <xf numFmtId="0" fontId="0" fillId="0" borderId="2" xfId="0" applyBorder="1"/>
    <xf numFmtId="43" fontId="0" fillId="0" borderId="2" xfId="1" applyFont="1" applyBorder="1" applyAlignment="1"/>
    <xf numFmtId="43" fontId="0" fillId="0" borderId="3" xfId="1" applyFont="1" applyBorder="1" applyAlignment="1"/>
    <xf numFmtId="14" fontId="0" fillId="0" borderId="0" xfId="0" applyNumberFormat="1"/>
    <xf numFmtId="43" fontId="0" fillId="0" borderId="0" xfId="1" applyFont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0" fillId="0" borderId="12" xfId="1" applyFont="1" applyBorder="1"/>
    <xf numFmtId="166" fontId="0" fillId="0" borderId="0" xfId="1" applyNumberFormat="1" applyFont="1" applyBorder="1"/>
    <xf numFmtId="43" fontId="0" fillId="0" borderId="0" xfId="1" applyFont="1" applyBorder="1"/>
    <xf numFmtId="43" fontId="4" fillId="3" borderId="13" xfId="3" applyNumberFormat="1" applyBorder="1"/>
    <xf numFmtId="43" fontId="0" fillId="0" borderId="10" xfId="1" applyFont="1" applyBorder="1"/>
    <xf numFmtId="166" fontId="0" fillId="0" borderId="6" xfId="1" applyNumberFormat="1" applyFont="1" applyBorder="1"/>
    <xf numFmtId="43" fontId="0" fillId="0" borderId="6" xfId="1" applyFont="1" applyBorder="1"/>
    <xf numFmtId="43" fontId="4" fillId="3" borderId="14" xfId="3" applyNumberFormat="1" applyBorder="1"/>
    <xf numFmtId="43" fontId="0" fillId="0" borderId="15" xfId="1" applyFont="1" applyBorder="1"/>
    <xf numFmtId="166" fontId="0" fillId="0" borderId="16" xfId="1" applyNumberFormat="1" applyFont="1" applyBorder="1"/>
    <xf numFmtId="43" fontId="0" fillId="0" borderId="16" xfId="1" applyFont="1" applyBorder="1"/>
    <xf numFmtId="43" fontId="4" fillId="3" borderId="17" xfId="3" applyNumberFormat="1" applyBorder="1"/>
    <xf numFmtId="43" fontId="0" fillId="0" borderId="0" xfId="1" applyFont="1" applyAlignment="1">
      <alignment horizontal="right"/>
    </xf>
    <xf numFmtId="0" fontId="2" fillId="0" borderId="0" xfId="0" applyFont="1"/>
    <xf numFmtId="43" fontId="2" fillId="0" borderId="0" xfId="0" applyNumberFormat="1" applyFont="1"/>
    <xf numFmtId="0" fontId="3" fillId="2" borderId="0" xfId="2"/>
    <xf numFmtId="43" fontId="3" fillId="2" borderId="0" xfId="2" applyNumberFormat="1"/>
    <xf numFmtId="0" fontId="2" fillId="4" borderId="7" xfId="4" applyFont="1" applyBorder="1" applyAlignment="1">
      <alignment horizontal="center"/>
    </xf>
    <xf numFmtId="0" fontId="2" fillId="4" borderId="8" xfId="4" applyFont="1" applyBorder="1" applyAlignment="1">
      <alignment horizontal="center"/>
    </xf>
    <xf numFmtId="0" fontId="0" fillId="4" borderId="9" xfId="4" applyFont="1" applyBorder="1" applyAlignment="1"/>
    <xf numFmtId="165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</cellXfs>
  <cellStyles count="5">
    <cellStyle name="Input" xfId="3" builtinId="20"/>
    <cellStyle name="Migliaia" xfId="1" builtinId="3"/>
    <cellStyle name="Neutrale" xfId="2" builtinId="28"/>
    <cellStyle name="Normale" xfId="0" builtinId="0"/>
    <cellStyle name="Nota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(Foglio4!$B$2,Foglio4!$B$8,Foglio4!$B$14,Foglio4!$B$20,Foglio4!$B$26)</c:f>
              <c:numCache>
                <c:formatCode>General</c:formatCode>
                <c:ptCount val="5"/>
                <c:pt idx="0">
                  <c:v>100</c:v>
                </c:pt>
                <c:pt idx="1">
                  <c:v>190</c:v>
                </c:pt>
                <c:pt idx="2">
                  <c:v>300</c:v>
                </c:pt>
                <c:pt idx="3">
                  <c:v>450</c:v>
                </c:pt>
                <c:pt idx="4">
                  <c:v>12000</c:v>
                </c:pt>
              </c:numCache>
            </c:numRef>
          </c:cat>
          <c:val>
            <c:numRef>
              <c:f>(Foglio4!$P$6,Foglio4!$P$12,Foglio4!$P$18,Foglio4!$P$24,Foglio4!$P$30)</c:f>
              <c:numCache>
                <c:formatCode>_(* #,##0.00_);_(* \(#,##0.00\);_(* "-"??_);_(@_)</c:formatCode>
                <c:ptCount val="5"/>
                <c:pt idx="0">
                  <c:v>72408</c:v>
                </c:pt>
                <c:pt idx="1">
                  <c:v>139261.20000000004</c:v>
                </c:pt>
                <c:pt idx="2">
                  <c:v>305629.8</c:v>
                </c:pt>
                <c:pt idx="3">
                  <c:v>332586</c:v>
                </c:pt>
                <c:pt idx="4">
                  <c:v>9097800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4-430B-A09F-2E346C7FB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17862032"/>
        <c:axId val="24662208"/>
      </c:barChart>
      <c:catAx>
        <c:axId val="91786203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662208"/>
        <c:crosses val="autoZero"/>
        <c:auto val="1"/>
        <c:lblAlgn val="ctr"/>
        <c:lblOffset val="100"/>
        <c:noMultiLvlLbl val="0"/>
      </c:catAx>
      <c:valAx>
        <c:axId val="246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78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30</xdr:row>
      <xdr:rowOff>190499</xdr:rowOff>
    </xdr:from>
    <xdr:to>
      <xdr:col>12</xdr:col>
      <xdr:colOff>9524</xdr:colOff>
      <xdr:row>55</xdr:row>
      <xdr:rowOff>9524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CDF9809-4D64-4C14-7014-678E50845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B1" sqref="B1:D6"/>
    </sheetView>
  </sheetViews>
  <sheetFormatPr defaultRowHeight="15" x14ac:dyDescent="0.25"/>
  <cols>
    <col min="2" max="3" width="28.85546875" customWidth="1"/>
    <col min="4" max="4" width="31.85546875" customWidth="1"/>
    <col min="5" max="5" width="30.42578125" customWidth="1"/>
    <col min="6" max="8" width="5.85546875" customWidth="1"/>
    <col min="9" max="11" width="15" customWidth="1"/>
    <col min="12" max="14" width="12.5703125" customWidth="1"/>
  </cols>
  <sheetData>
    <row r="1" spans="1:14" s="2" customFormat="1" x14ac:dyDescent="0.25">
      <c r="B1" s="2" t="s">
        <v>12</v>
      </c>
      <c r="C1" s="2" t="s">
        <v>13</v>
      </c>
      <c r="D1" s="2" t="s">
        <v>14</v>
      </c>
    </row>
    <row r="2" spans="1:14" x14ac:dyDescent="0.25">
      <c r="B2" t="s">
        <v>0</v>
      </c>
      <c r="C2" t="s">
        <v>5</v>
      </c>
      <c r="D2" t="s">
        <v>5</v>
      </c>
      <c r="I2" s="1">
        <v>269.99</v>
      </c>
      <c r="J2" s="1">
        <v>123.99</v>
      </c>
      <c r="K2" s="1">
        <f>(I2-J2)/I2*100</f>
        <v>54.076076891736726</v>
      </c>
    </row>
    <row r="3" spans="1:14" x14ac:dyDescent="0.25">
      <c r="B3" t="s">
        <v>1</v>
      </c>
      <c r="C3" t="s">
        <v>3</v>
      </c>
      <c r="D3" t="s">
        <v>6</v>
      </c>
    </row>
    <row r="4" spans="1:14" x14ac:dyDescent="0.25">
      <c r="B4" t="s">
        <v>2</v>
      </c>
      <c r="C4" t="s">
        <v>4</v>
      </c>
      <c r="D4" t="s">
        <v>7</v>
      </c>
    </row>
    <row r="5" spans="1:14" x14ac:dyDescent="0.25">
      <c r="B5" t="s">
        <v>18</v>
      </c>
      <c r="C5" t="s">
        <v>19</v>
      </c>
      <c r="D5" t="s">
        <v>8</v>
      </c>
    </row>
    <row r="6" spans="1:14" x14ac:dyDescent="0.25">
      <c r="D6" t="s">
        <v>15</v>
      </c>
    </row>
    <row r="8" spans="1:14" x14ac:dyDescent="0.25">
      <c r="A8" t="s">
        <v>16</v>
      </c>
      <c r="B8" s="3">
        <v>25</v>
      </c>
      <c r="C8" s="3">
        <v>60</v>
      </c>
      <c r="D8" s="3">
        <v>130</v>
      </c>
      <c r="I8" s="1" t="s">
        <v>16</v>
      </c>
      <c r="J8" s="1" t="s">
        <v>9</v>
      </c>
      <c r="K8" s="1" t="s">
        <v>10</v>
      </c>
    </row>
    <row r="9" spans="1:14" x14ac:dyDescent="0.25">
      <c r="A9" t="s">
        <v>9</v>
      </c>
      <c r="B9" s="3">
        <f>B8*12</f>
        <v>300</v>
      </c>
      <c r="C9" s="3">
        <f>C8*12</f>
        <v>720</v>
      </c>
      <c r="D9" s="3">
        <f>D8*12</f>
        <v>1560</v>
      </c>
    </row>
    <row r="10" spans="1:14" x14ac:dyDescent="0.25">
      <c r="A10" t="s">
        <v>10</v>
      </c>
      <c r="B10" s="3">
        <f>(B9-B9*20%)*2</f>
        <v>480</v>
      </c>
      <c r="C10" s="3">
        <f t="shared" ref="C10:D10" si="0">(C9-C9*20%)*2</f>
        <v>1152</v>
      </c>
      <c r="D10" s="3">
        <f t="shared" si="0"/>
        <v>2496</v>
      </c>
    </row>
    <row r="11" spans="1:14" x14ac:dyDescent="0.25">
      <c r="A11" t="s">
        <v>11</v>
      </c>
      <c r="B11" s="3">
        <f>(B9-B9*30%)*3</f>
        <v>630</v>
      </c>
      <c r="C11" s="3">
        <f t="shared" ref="C11:D11" si="1">(C9-C9*30%)*3</f>
        <v>1512</v>
      </c>
      <c r="D11" s="3">
        <f t="shared" si="1"/>
        <v>3276</v>
      </c>
    </row>
    <row r="12" spans="1:14" ht="15.75" thickBot="1" x14ac:dyDescent="0.3">
      <c r="I12" s="2" t="s">
        <v>12</v>
      </c>
      <c r="J12" s="2" t="s">
        <v>13</v>
      </c>
      <c r="K12" s="2" t="s">
        <v>21</v>
      </c>
    </row>
    <row r="13" spans="1:14" ht="15.75" thickBot="1" x14ac:dyDescent="0.3">
      <c r="B13" t="s">
        <v>17</v>
      </c>
      <c r="C13" t="s">
        <v>17</v>
      </c>
      <c r="D13" t="s">
        <v>17</v>
      </c>
      <c r="E13" s="6" t="s">
        <v>16</v>
      </c>
      <c r="F13" s="7"/>
      <c r="G13" s="7"/>
      <c r="H13" s="7"/>
      <c r="I13" s="8">
        <v>49.99</v>
      </c>
      <c r="J13" s="8">
        <v>129.99</v>
      </c>
      <c r="K13" s="9">
        <v>269.99</v>
      </c>
    </row>
    <row r="14" spans="1:14" x14ac:dyDescent="0.25">
      <c r="B14" t="s">
        <v>20</v>
      </c>
      <c r="C14" t="s">
        <v>20</v>
      </c>
      <c r="D14" t="s">
        <v>20</v>
      </c>
      <c r="E14" t="s">
        <v>22</v>
      </c>
      <c r="I14" s="5">
        <f>I13-I13*48%</f>
        <v>25.994800000000001</v>
      </c>
      <c r="J14" s="5">
        <f>J13-J13*53.08%</f>
        <v>60.991308000000018</v>
      </c>
      <c r="K14" s="5">
        <f>K13-K13*51.852%</f>
        <v>129.9947852</v>
      </c>
      <c r="L14" s="4">
        <f>I14*12</f>
        <v>311.93760000000003</v>
      </c>
      <c r="M14" s="4">
        <f t="shared" ref="M14:N14" si="2">J14*12</f>
        <v>731.89569600000027</v>
      </c>
      <c r="N14" s="4">
        <f t="shared" si="2"/>
        <v>1559.9374223999998</v>
      </c>
    </row>
    <row r="15" spans="1:14" x14ac:dyDescent="0.25">
      <c r="E15" t="s">
        <v>23</v>
      </c>
      <c r="I15" s="5">
        <f>I13-I13*52.01%</f>
        <v>23.990200999999999</v>
      </c>
      <c r="J15" s="5">
        <f>J13-J13*56.158%</f>
        <v>56.990215800000001</v>
      </c>
      <c r="K15" s="5">
        <f>K13-K13*54.076%</f>
        <v>123.99020759999999</v>
      </c>
      <c r="L15" s="4">
        <f>I15*24</f>
        <v>575.76482399999998</v>
      </c>
      <c r="M15" s="4">
        <f t="shared" ref="M15:N15" si="3">J15*24</f>
        <v>1367.7651792000001</v>
      </c>
      <c r="N15" s="4">
        <f t="shared" si="3"/>
        <v>2975.7649824</v>
      </c>
    </row>
    <row r="16" spans="1:14" x14ac:dyDescent="0.25">
      <c r="I16" s="5">
        <f>I14-I15</f>
        <v>2.0045990000000025</v>
      </c>
      <c r="J16" s="5">
        <f>J14-J15</f>
        <v>4.0010922000000164</v>
      </c>
      <c r="K16" s="5">
        <f>K14-K15</f>
        <v>6.0045776000000046</v>
      </c>
    </row>
    <row r="21" spans="2:3" x14ac:dyDescent="0.25">
      <c r="B21">
        <v>1000</v>
      </c>
      <c r="C21">
        <f>B21*40%</f>
        <v>400</v>
      </c>
    </row>
    <row r="22" spans="2:3" x14ac:dyDescent="0.25">
      <c r="B22">
        <f>B21*1.1</f>
        <v>1100</v>
      </c>
      <c r="C22">
        <f>B22*40%</f>
        <v>440</v>
      </c>
    </row>
    <row r="23" spans="2:3" x14ac:dyDescent="0.25">
      <c r="B23">
        <v>1500</v>
      </c>
      <c r="C23">
        <f>B23*40%</f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D16" sqref="D16"/>
    </sheetView>
  </sheetViews>
  <sheetFormatPr defaultRowHeight="15" x14ac:dyDescent="0.25"/>
  <cols>
    <col min="1" max="2" width="10.42578125" bestFit="1" customWidth="1"/>
    <col min="3" max="3" width="19.42578125" customWidth="1"/>
    <col min="4" max="4" width="32.28515625" customWidth="1"/>
  </cols>
  <sheetData>
    <row r="1" spans="1:4" s="1" customFormat="1" x14ac:dyDescent="0.25">
      <c r="A1" s="1" t="s">
        <v>24</v>
      </c>
      <c r="B1" s="1" t="s">
        <v>25</v>
      </c>
      <c r="C1" s="1" t="s">
        <v>26</v>
      </c>
      <c r="D1" s="1" t="s">
        <v>27</v>
      </c>
    </row>
    <row r="2" spans="1:4" x14ac:dyDescent="0.25">
      <c r="A2" s="10">
        <v>45292</v>
      </c>
      <c r="B2" s="10">
        <v>45657</v>
      </c>
      <c r="C2">
        <v>100</v>
      </c>
      <c r="D2" s="10">
        <v>45457</v>
      </c>
    </row>
    <row r="3" spans="1:4" x14ac:dyDescent="0.25">
      <c r="A3" s="10">
        <v>45456</v>
      </c>
      <c r="B3" s="10">
        <v>45657</v>
      </c>
      <c r="D3" s="10">
        <v>45458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09DB-20DB-436A-9211-7810CBC70D0F}">
  <dimension ref="A1:R22"/>
  <sheetViews>
    <sheetView tabSelected="1" topLeftCell="C1" workbookViewId="0">
      <selection activeCell="N22" sqref="N22"/>
    </sheetView>
  </sheetViews>
  <sheetFormatPr defaultRowHeight="18.75" x14ac:dyDescent="0.3"/>
  <cols>
    <col min="1" max="1" width="25.28515625" customWidth="1"/>
    <col min="2" max="13" width="11.28515625" customWidth="1"/>
    <col min="16" max="16" width="33.85546875" style="42" customWidth="1"/>
    <col min="17" max="17" width="35.42578125" style="42" customWidth="1"/>
    <col min="18" max="18" width="39.28515625" style="42" customWidth="1"/>
  </cols>
  <sheetData>
    <row r="1" spans="1:13" x14ac:dyDescent="0.3">
      <c r="B1" s="33" t="s">
        <v>12</v>
      </c>
      <c r="C1" s="34"/>
      <c r="D1" s="34"/>
      <c r="E1" s="35"/>
      <c r="F1" s="33" t="s">
        <v>13</v>
      </c>
      <c r="G1" s="34"/>
      <c r="H1" s="34"/>
      <c r="I1" s="35"/>
      <c r="J1" s="33" t="s">
        <v>35</v>
      </c>
      <c r="K1" s="34"/>
      <c r="L1" s="34"/>
      <c r="M1" s="35"/>
    </row>
    <row r="2" spans="1:13" x14ac:dyDescent="0.3">
      <c r="A2" s="12"/>
      <c r="B2" s="14" t="s">
        <v>31</v>
      </c>
      <c r="C2" s="13" t="s">
        <v>32</v>
      </c>
      <c r="D2" s="13" t="s">
        <v>33</v>
      </c>
      <c r="E2" s="15" t="s">
        <v>34</v>
      </c>
      <c r="F2" s="14" t="s">
        <v>31</v>
      </c>
      <c r="G2" s="13" t="s">
        <v>32</v>
      </c>
      <c r="H2" s="13" t="s">
        <v>33</v>
      </c>
      <c r="I2" s="15" t="s">
        <v>34</v>
      </c>
      <c r="J2" s="14" t="s">
        <v>31</v>
      </c>
      <c r="K2" s="13" t="s">
        <v>32</v>
      </c>
      <c r="L2" s="13" t="s">
        <v>33</v>
      </c>
      <c r="M2" s="15" t="s">
        <v>34</v>
      </c>
    </row>
    <row r="3" spans="1:13" x14ac:dyDescent="0.3">
      <c r="A3" t="s">
        <v>28</v>
      </c>
      <c r="B3" s="24">
        <v>80</v>
      </c>
      <c r="C3" s="25">
        <f>100-E3/B3*100</f>
        <v>37.512499999999996</v>
      </c>
      <c r="D3" s="26">
        <f>B3-E3</f>
        <v>30.009999999999998</v>
      </c>
      <c r="E3" s="27">
        <v>49.99</v>
      </c>
      <c r="F3" s="24">
        <f>B3*1.6</f>
        <v>128</v>
      </c>
      <c r="G3" s="25">
        <f>100-I3/F3*100</f>
        <v>14.0703125</v>
      </c>
      <c r="H3" s="26">
        <f>F3-I3</f>
        <v>18.010000000000005</v>
      </c>
      <c r="I3" s="27">
        <v>109.99</v>
      </c>
      <c r="J3" s="24">
        <v>205</v>
      </c>
      <c r="K3" s="25">
        <f>100-M3/J3*100</f>
        <v>21.956097560975607</v>
      </c>
      <c r="L3" s="26">
        <f>J3-M3</f>
        <v>45.009999999999991</v>
      </c>
      <c r="M3" s="27">
        <v>159.99</v>
      </c>
    </row>
    <row r="4" spans="1:13" x14ac:dyDescent="0.3">
      <c r="A4" t="s">
        <v>29</v>
      </c>
      <c r="B4" s="16">
        <v>90</v>
      </c>
      <c r="C4" s="17">
        <f t="shared" ref="C4:C5" si="0">100-E4/B4*100</f>
        <v>72.233333333333334</v>
      </c>
      <c r="D4" s="18">
        <f t="shared" ref="D4:D5" si="1">B4-E4</f>
        <v>65.010000000000005</v>
      </c>
      <c r="E4" s="19">
        <v>24.99</v>
      </c>
      <c r="F4" s="16">
        <f>B4*1.6</f>
        <v>144</v>
      </c>
      <c r="G4" s="17">
        <f t="shared" ref="G4:G5" si="2">100-I4/F4*100</f>
        <v>57.645833333333329</v>
      </c>
      <c r="H4" s="18">
        <f t="shared" ref="H4:H5" si="3">F4-I4</f>
        <v>83.009999999999991</v>
      </c>
      <c r="I4" s="19">
        <v>60.99</v>
      </c>
      <c r="J4" s="16">
        <v>231</v>
      </c>
      <c r="K4" s="17">
        <f t="shared" ref="K4:K5" si="4">100-M4/J4*100</f>
        <v>48.056277056277061</v>
      </c>
      <c r="L4" s="18">
        <f t="shared" ref="L4:L5" si="5">J4-M4</f>
        <v>111.01</v>
      </c>
      <c r="M4" s="19">
        <v>119.99</v>
      </c>
    </row>
    <row r="5" spans="1:13" x14ac:dyDescent="0.3">
      <c r="A5" t="s">
        <v>30</v>
      </c>
      <c r="B5" s="20">
        <v>100</v>
      </c>
      <c r="C5" s="21">
        <f t="shared" si="0"/>
        <v>78.010000000000005</v>
      </c>
      <c r="D5" s="22">
        <f t="shared" si="1"/>
        <v>78.010000000000005</v>
      </c>
      <c r="E5" s="23">
        <v>21.99</v>
      </c>
      <c r="F5" s="20">
        <f>B5*1.6</f>
        <v>160</v>
      </c>
      <c r="G5" s="21">
        <f t="shared" si="2"/>
        <v>65.006249999999994</v>
      </c>
      <c r="H5" s="22">
        <f t="shared" si="3"/>
        <v>104.00999999999999</v>
      </c>
      <c r="I5" s="23">
        <v>55.99</v>
      </c>
      <c r="J5" s="20">
        <f>F5*1.6</f>
        <v>256</v>
      </c>
      <c r="K5" s="21">
        <f t="shared" si="4"/>
        <v>49.22265625</v>
      </c>
      <c r="L5" s="22">
        <f t="shared" si="5"/>
        <v>126.00999999999999</v>
      </c>
      <c r="M5" s="23">
        <v>129.99</v>
      </c>
    </row>
    <row r="6" spans="1:13" x14ac:dyDescent="0.3">
      <c r="B6" s="11"/>
      <c r="C6" s="11"/>
      <c r="D6" s="11"/>
      <c r="F6" s="11"/>
      <c r="G6" s="11"/>
      <c r="H6" s="11"/>
      <c r="J6" s="11"/>
      <c r="K6" s="11"/>
      <c r="L6" s="11"/>
    </row>
    <row r="7" spans="1:13" x14ac:dyDescent="0.3">
      <c r="B7" s="11"/>
      <c r="E7" s="4">
        <f>B3-E3</f>
        <v>30.009999999999998</v>
      </c>
      <c r="F7" s="11"/>
      <c r="I7" s="4">
        <f>I3-E3</f>
        <v>59.999999999999993</v>
      </c>
      <c r="J7" s="11"/>
      <c r="M7" s="4">
        <f>M3-I3</f>
        <v>50.000000000000014</v>
      </c>
    </row>
    <row r="8" spans="1:13" x14ac:dyDescent="0.3">
      <c r="E8" s="4">
        <f t="shared" ref="E8:E9" si="6">B4-E4</f>
        <v>65.010000000000005</v>
      </c>
      <c r="I8" s="4">
        <f>I4-E4</f>
        <v>36</v>
      </c>
      <c r="M8" s="4">
        <f>M4-I4</f>
        <v>58.999999999999993</v>
      </c>
    </row>
    <row r="9" spans="1:13" x14ac:dyDescent="0.3">
      <c r="E9" s="4">
        <f t="shared" si="6"/>
        <v>78.010000000000005</v>
      </c>
      <c r="I9" s="4">
        <f>I5-E5</f>
        <v>34</v>
      </c>
      <c r="M9" s="4">
        <f>M5-I5</f>
        <v>74</v>
      </c>
    </row>
    <row r="11" spans="1:13" x14ac:dyDescent="0.3">
      <c r="B11" s="33" t="s">
        <v>12</v>
      </c>
      <c r="C11" s="34"/>
      <c r="D11" s="34"/>
      <c r="E11" s="35"/>
      <c r="F11" s="33" t="s">
        <v>13</v>
      </c>
      <c r="G11" s="34"/>
      <c r="H11" s="34"/>
      <c r="I11" s="35"/>
      <c r="J11" s="33" t="s">
        <v>35</v>
      </c>
      <c r="K11" s="34"/>
      <c r="L11" s="34"/>
      <c r="M11" s="35"/>
    </row>
    <row r="12" spans="1:13" ht="26.25" x14ac:dyDescent="0.4">
      <c r="A12" t="s">
        <v>36</v>
      </c>
      <c r="B12" s="36">
        <v>300</v>
      </c>
      <c r="C12" s="37"/>
      <c r="D12" s="37"/>
      <c r="E12" s="38"/>
      <c r="F12" s="36">
        <v>700</v>
      </c>
      <c r="G12" s="37"/>
      <c r="H12" s="37"/>
      <c r="I12" s="38"/>
      <c r="J12" s="36">
        <v>1400</v>
      </c>
      <c r="K12" s="37"/>
      <c r="L12" s="37"/>
      <c r="M12" s="38"/>
    </row>
    <row r="13" spans="1:13" ht="26.25" x14ac:dyDescent="0.4">
      <c r="B13" s="39">
        <f>B12*10%</f>
        <v>30</v>
      </c>
      <c r="C13" s="40"/>
      <c r="D13" s="40"/>
      <c r="E13" s="41"/>
      <c r="F13" s="39">
        <f>F12*10%</f>
        <v>70</v>
      </c>
      <c r="G13" s="40"/>
      <c r="H13" s="40"/>
      <c r="I13" s="41"/>
      <c r="J13" s="39">
        <f>J12*10%</f>
        <v>140</v>
      </c>
      <c r="K13" s="40"/>
      <c r="L13" s="40"/>
      <c r="M13" s="41"/>
    </row>
    <row r="14" spans="1:13" x14ac:dyDescent="0.3">
      <c r="I14" s="4">
        <f>F13*100</f>
        <v>7000</v>
      </c>
    </row>
    <row r="17" spans="2:18" x14ac:dyDescent="0.3">
      <c r="P17" s="43" t="s">
        <v>12</v>
      </c>
      <c r="Q17" s="43" t="s">
        <v>13</v>
      </c>
      <c r="R17" s="43" t="s">
        <v>14</v>
      </c>
    </row>
    <row r="18" spans="2:18" x14ac:dyDescent="0.3">
      <c r="B18">
        <v>80</v>
      </c>
      <c r="C18">
        <v>37.512999999999998</v>
      </c>
      <c r="D18" s="11">
        <f>B18-B18*C18/100</f>
        <v>49.989599999999996</v>
      </c>
      <c r="E18" s="4">
        <f>B18-D18</f>
        <v>30.010400000000004</v>
      </c>
      <c r="P18" s="42" t="s">
        <v>0</v>
      </c>
      <c r="Q18" s="42" t="s">
        <v>5</v>
      </c>
      <c r="R18" s="42" t="s">
        <v>5</v>
      </c>
    </row>
    <row r="19" spans="2:18" x14ac:dyDescent="0.3">
      <c r="P19" s="42" t="s">
        <v>1</v>
      </c>
      <c r="Q19" s="42" t="s">
        <v>3</v>
      </c>
      <c r="R19" s="42" t="s">
        <v>6</v>
      </c>
    </row>
    <row r="20" spans="2:18" x14ac:dyDescent="0.3">
      <c r="P20" s="42" t="s">
        <v>2</v>
      </c>
      <c r="Q20" s="42" t="s">
        <v>4</v>
      </c>
      <c r="R20" s="42" t="s">
        <v>7</v>
      </c>
    </row>
    <row r="21" spans="2:18" x14ac:dyDescent="0.3">
      <c r="P21" s="42" t="s">
        <v>54</v>
      </c>
      <c r="Q21" s="42" t="s">
        <v>19</v>
      </c>
      <c r="R21" s="42" t="s">
        <v>8</v>
      </c>
    </row>
    <row r="22" spans="2:18" x14ac:dyDescent="0.3">
      <c r="R22" s="42" t="s">
        <v>15</v>
      </c>
    </row>
  </sheetData>
  <mergeCells count="12">
    <mergeCell ref="B13:E13"/>
    <mergeCell ref="F11:I11"/>
    <mergeCell ref="F12:I12"/>
    <mergeCell ref="F13:I13"/>
    <mergeCell ref="J11:M11"/>
    <mergeCell ref="J12:M12"/>
    <mergeCell ref="J13:M13"/>
    <mergeCell ref="B1:E1"/>
    <mergeCell ref="F1:I1"/>
    <mergeCell ref="J1:M1"/>
    <mergeCell ref="B11:E11"/>
    <mergeCell ref="B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9ED1-1DC9-4938-B58E-A65BAB7E5C02}">
  <dimension ref="A2:P30"/>
  <sheetViews>
    <sheetView workbookViewId="0">
      <selection activeCell="B29" sqref="B29"/>
    </sheetView>
  </sheetViews>
  <sheetFormatPr defaultRowHeight="15" x14ac:dyDescent="0.25"/>
  <cols>
    <col min="1" max="1" width="27.5703125" customWidth="1"/>
    <col min="2" max="2" width="11.28515625" customWidth="1"/>
    <col min="3" max="3" width="13.42578125" customWidth="1"/>
    <col min="4" max="15" width="12.28515625" customWidth="1"/>
    <col min="16" max="16" width="13.28515625" bestFit="1" customWidth="1"/>
  </cols>
  <sheetData>
    <row r="2" spans="1:16" x14ac:dyDescent="0.25">
      <c r="A2" t="s">
        <v>37</v>
      </c>
      <c r="B2" s="31">
        <v>100</v>
      </c>
      <c r="D2" s="1" t="s">
        <v>41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48</v>
      </c>
      <c r="L2" s="1" t="s">
        <v>49</v>
      </c>
      <c r="M2" s="1" t="s">
        <v>50</v>
      </c>
      <c r="N2" s="1" t="s">
        <v>51</v>
      </c>
      <c r="O2" s="1" t="s">
        <v>52</v>
      </c>
      <c r="P2" s="2" t="s">
        <v>53</v>
      </c>
    </row>
    <row r="3" spans="1:16" x14ac:dyDescent="0.25">
      <c r="A3" t="s">
        <v>38</v>
      </c>
      <c r="B3">
        <f>B2*10%</f>
        <v>10</v>
      </c>
      <c r="C3" t="s">
        <v>38</v>
      </c>
      <c r="D3" s="28">
        <f>$B$3*Foglio3!$E$4</f>
        <v>249.89999999999998</v>
      </c>
      <c r="E3" s="28">
        <f>$B$3*Foglio3!$E$4</f>
        <v>249.89999999999998</v>
      </c>
      <c r="F3" s="28">
        <f>$B$3*Foglio3!$E$4</f>
        <v>249.89999999999998</v>
      </c>
      <c r="G3" s="28">
        <f>$B$3*Foglio3!$E$4</f>
        <v>249.89999999999998</v>
      </c>
      <c r="H3" s="28">
        <f>$B$3*Foglio3!$E$4</f>
        <v>249.89999999999998</v>
      </c>
      <c r="I3" s="28">
        <f>$B$3*Foglio3!$E$4</f>
        <v>249.89999999999998</v>
      </c>
      <c r="J3" s="28">
        <f>$B$3*Foglio3!$E$4</f>
        <v>249.89999999999998</v>
      </c>
      <c r="K3" s="28">
        <f>$B$3*Foglio3!$E$4</f>
        <v>249.89999999999998</v>
      </c>
      <c r="L3" s="28">
        <f>$B$3*Foglio3!$E$4</f>
        <v>249.89999999999998</v>
      </c>
      <c r="M3" s="28">
        <f>$B$3*Foglio3!$E$4</f>
        <v>249.89999999999998</v>
      </c>
      <c r="N3" s="28">
        <f>$B$3*Foglio3!$E$4</f>
        <v>249.89999999999998</v>
      </c>
      <c r="O3" s="28">
        <f>$B$3*Foglio3!$E$4</f>
        <v>249.89999999999998</v>
      </c>
      <c r="P3" s="30">
        <f>SUM(D3:O3)</f>
        <v>2998.8000000000006</v>
      </c>
    </row>
    <row r="4" spans="1:16" x14ac:dyDescent="0.25">
      <c r="A4" t="s">
        <v>39</v>
      </c>
      <c r="B4">
        <v>85</v>
      </c>
      <c r="C4" t="s">
        <v>39</v>
      </c>
      <c r="D4" s="28">
        <f>$B$4*Foglio3!$I$4</f>
        <v>5184.1500000000005</v>
      </c>
      <c r="E4" s="28">
        <f>$B$4*Foglio3!$I$4</f>
        <v>5184.1500000000005</v>
      </c>
      <c r="F4" s="28">
        <f>$B$4*Foglio3!$I$4</f>
        <v>5184.1500000000005</v>
      </c>
      <c r="G4" s="28">
        <f>$B$4*Foglio3!$I$4</f>
        <v>5184.1500000000005</v>
      </c>
      <c r="H4" s="28">
        <f>$B$4*Foglio3!$I$4</f>
        <v>5184.1500000000005</v>
      </c>
      <c r="I4" s="28">
        <f>$B$4*Foglio3!$I$4</f>
        <v>5184.1500000000005</v>
      </c>
      <c r="J4" s="28">
        <f>$B$4*Foglio3!$I$4</f>
        <v>5184.1500000000005</v>
      </c>
      <c r="K4" s="28">
        <f>$B$4*Foglio3!$I$4</f>
        <v>5184.1500000000005</v>
      </c>
      <c r="L4" s="28">
        <f>$B$4*Foglio3!$I$4</f>
        <v>5184.1500000000005</v>
      </c>
      <c r="M4" s="28">
        <f>$B$4*Foglio3!$I$4</f>
        <v>5184.1500000000005</v>
      </c>
      <c r="N4" s="28">
        <f>$B$4*Foglio3!$I$4</f>
        <v>5184.1500000000005</v>
      </c>
      <c r="O4" s="28">
        <f>$B$4*Foglio3!$I$4</f>
        <v>5184.1500000000005</v>
      </c>
      <c r="P4" s="30">
        <f t="shared" ref="P4:P6" si="0">SUM(D4:O4)</f>
        <v>62209.80000000001</v>
      </c>
    </row>
    <row r="5" spans="1:16" x14ac:dyDescent="0.25">
      <c r="A5" t="s">
        <v>40</v>
      </c>
      <c r="B5">
        <v>5</v>
      </c>
      <c r="C5" t="s">
        <v>40</v>
      </c>
      <c r="D5" s="28">
        <f>$B$5*Foglio3!$M$4</f>
        <v>599.94999999999993</v>
      </c>
      <c r="E5" s="28">
        <f>$B$5*Foglio3!$M$4</f>
        <v>599.94999999999993</v>
      </c>
      <c r="F5" s="28">
        <f>$B$5*Foglio3!$M$4</f>
        <v>599.94999999999993</v>
      </c>
      <c r="G5" s="28">
        <f>$B$5*Foglio3!$M$4</f>
        <v>599.94999999999993</v>
      </c>
      <c r="H5" s="28">
        <f>$B$5*Foglio3!$M$4</f>
        <v>599.94999999999993</v>
      </c>
      <c r="I5" s="28">
        <f>$B$5*Foglio3!$M$4</f>
        <v>599.94999999999993</v>
      </c>
      <c r="J5" s="28">
        <f>$B$5*Foglio3!$M$4</f>
        <v>599.94999999999993</v>
      </c>
      <c r="K5" s="28">
        <f>$B$5*Foglio3!$M$4</f>
        <v>599.94999999999993</v>
      </c>
      <c r="L5" s="28">
        <f>$B$5*Foglio3!$M$4</f>
        <v>599.94999999999993</v>
      </c>
      <c r="M5" s="28">
        <f>$B$5*Foglio3!$M$4</f>
        <v>599.94999999999993</v>
      </c>
      <c r="N5" s="28">
        <f>$B$5*Foglio3!$M$4</f>
        <v>599.94999999999993</v>
      </c>
      <c r="O5" s="28">
        <f>$B$5*Foglio3!$M$4</f>
        <v>599.94999999999993</v>
      </c>
      <c r="P5" s="30">
        <f t="shared" si="0"/>
        <v>7199.3999999999987</v>
      </c>
    </row>
    <row r="6" spans="1:16" x14ac:dyDescent="0.25">
      <c r="B6">
        <f>SUM(B3:B5)</f>
        <v>100</v>
      </c>
      <c r="C6" s="29" t="s">
        <v>53</v>
      </c>
      <c r="D6" s="30">
        <f t="shared" ref="D6:O6" si="1">SUM(D3:D5)</f>
        <v>6034</v>
      </c>
      <c r="E6" s="30">
        <f t="shared" si="1"/>
        <v>6034</v>
      </c>
      <c r="F6" s="30">
        <f t="shared" si="1"/>
        <v>6034</v>
      </c>
      <c r="G6" s="30">
        <f t="shared" si="1"/>
        <v>6034</v>
      </c>
      <c r="H6" s="30">
        <f t="shared" si="1"/>
        <v>6034</v>
      </c>
      <c r="I6" s="30">
        <f t="shared" si="1"/>
        <v>6034</v>
      </c>
      <c r="J6" s="30">
        <f t="shared" si="1"/>
        <v>6034</v>
      </c>
      <c r="K6" s="30">
        <f t="shared" si="1"/>
        <v>6034</v>
      </c>
      <c r="L6" s="30">
        <f t="shared" si="1"/>
        <v>6034</v>
      </c>
      <c r="M6" s="30">
        <f t="shared" si="1"/>
        <v>6034</v>
      </c>
      <c r="N6" s="30">
        <f t="shared" si="1"/>
        <v>6034</v>
      </c>
      <c r="O6" s="30">
        <f t="shared" si="1"/>
        <v>6034</v>
      </c>
      <c r="P6" s="32">
        <f t="shared" si="0"/>
        <v>72408</v>
      </c>
    </row>
    <row r="8" spans="1:16" x14ac:dyDescent="0.25">
      <c r="A8" t="s">
        <v>37</v>
      </c>
      <c r="B8" s="31">
        <v>190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45</v>
      </c>
      <c r="I8" s="1" t="s">
        <v>46</v>
      </c>
      <c r="J8" s="1" t="s">
        <v>47</v>
      </c>
      <c r="K8" s="1" t="s">
        <v>48</v>
      </c>
      <c r="L8" s="1" t="s">
        <v>49</v>
      </c>
      <c r="M8" s="1" t="s">
        <v>50</v>
      </c>
      <c r="N8" s="1" t="s">
        <v>51</v>
      </c>
      <c r="O8" s="1" t="s">
        <v>52</v>
      </c>
      <c r="P8" s="2" t="s">
        <v>53</v>
      </c>
    </row>
    <row r="9" spans="1:16" x14ac:dyDescent="0.25">
      <c r="A9" t="s">
        <v>38</v>
      </c>
      <c r="B9">
        <v>11</v>
      </c>
      <c r="C9" t="s">
        <v>38</v>
      </c>
      <c r="D9" s="28">
        <f>$B$9*Foglio3!$E$4</f>
        <v>274.89</v>
      </c>
      <c r="E9" s="28">
        <f>$B$9*Foglio3!$E$4</f>
        <v>274.89</v>
      </c>
      <c r="F9" s="28">
        <f>$B$9*Foglio3!$E$4</f>
        <v>274.89</v>
      </c>
      <c r="G9" s="28">
        <f>$B$9*Foglio3!$E$4</f>
        <v>274.89</v>
      </c>
      <c r="H9" s="28">
        <f>$B$9*Foglio3!$E$4</f>
        <v>274.89</v>
      </c>
      <c r="I9" s="28">
        <f>$B$9*Foglio3!$E$4</f>
        <v>274.89</v>
      </c>
      <c r="J9" s="28">
        <f>$B$9*Foglio3!$E$4</f>
        <v>274.89</v>
      </c>
      <c r="K9" s="28">
        <f>$B$9*Foglio3!$E$4</f>
        <v>274.89</v>
      </c>
      <c r="L9" s="28">
        <f>$B$9*Foglio3!$E$4</f>
        <v>274.89</v>
      </c>
      <c r="M9" s="28">
        <f>$B$9*Foglio3!$E$4</f>
        <v>274.89</v>
      </c>
      <c r="N9" s="28">
        <f>$B$9*Foglio3!$E$4</f>
        <v>274.89</v>
      </c>
      <c r="O9" s="28">
        <f>$B$9*Foglio3!$E$4</f>
        <v>274.89</v>
      </c>
      <c r="P9" s="30">
        <f>SUM(D9:O9)</f>
        <v>3298.6799999999989</v>
      </c>
    </row>
    <row r="10" spans="1:16" x14ac:dyDescent="0.25">
      <c r="A10" t="s">
        <v>39</v>
      </c>
      <c r="B10">
        <v>172</v>
      </c>
      <c r="C10" t="s">
        <v>39</v>
      </c>
      <c r="D10" s="28">
        <f>$B$10*Foglio3!$I$4</f>
        <v>10490.28</v>
      </c>
      <c r="E10" s="28">
        <f>$B$10*Foglio3!$I$4</f>
        <v>10490.28</v>
      </c>
      <c r="F10" s="28">
        <f>$B$10*Foglio3!$I$4</f>
        <v>10490.28</v>
      </c>
      <c r="G10" s="28">
        <f>$B$10*Foglio3!$I$4</f>
        <v>10490.28</v>
      </c>
      <c r="H10" s="28">
        <f>$B$10*Foglio3!$I$4</f>
        <v>10490.28</v>
      </c>
      <c r="I10" s="28">
        <f>$B$10*Foglio3!$I$4</f>
        <v>10490.28</v>
      </c>
      <c r="J10" s="28">
        <f>$B$10*Foglio3!$I$4</f>
        <v>10490.28</v>
      </c>
      <c r="K10" s="28">
        <f>$B$10*Foglio3!$I$4</f>
        <v>10490.28</v>
      </c>
      <c r="L10" s="28">
        <f>$B$10*Foglio3!$I$4</f>
        <v>10490.28</v>
      </c>
      <c r="M10" s="28">
        <f>$B$10*Foglio3!$I$4</f>
        <v>10490.28</v>
      </c>
      <c r="N10" s="28">
        <f>$B$10*Foglio3!$I$4</f>
        <v>10490.28</v>
      </c>
      <c r="O10" s="28">
        <f>$B$10*Foglio3!$I$4</f>
        <v>10490.28</v>
      </c>
      <c r="P10" s="30">
        <f t="shared" ref="P10:P12" si="2">SUM(D10:O10)</f>
        <v>125883.36</v>
      </c>
    </row>
    <row r="11" spans="1:16" x14ac:dyDescent="0.25">
      <c r="A11" t="s">
        <v>40</v>
      </c>
      <c r="B11">
        <v>7</v>
      </c>
      <c r="C11" t="s">
        <v>40</v>
      </c>
      <c r="D11" s="28">
        <f>$B$11*Foglio3!$M$4</f>
        <v>839.93</v>
      </c>
      <c r="E11" s="28">
        <f>$B$11*Foglio3!$M$4</f>
        <v>839.93</v>
      </c>
      <c r="F11" s="28">
        <f>$B$11*Foglio3!$M$4</f>
        <v>839.93</v>
      </c>
      <c r="G11" s="28">
        <f>$B$11*Foglio3!$M$4</f>
        <v>839.93</v>
      </c>
      <c r="H11" s="28">
        <f>$B$11*Foglio3!$M$4</f>
        <v>839.93</v>
      </c>
      <c r="I11" s="28">
        <f>$B$11*Foglio3!$M$4</f>
        <v>839.93</v>
      </c>
      <c r="J11" s="28">
        <f>$B$11*Foglio3!$M$4</f>
        <v>839.93</v>
      </c>
      <c r="K11" s="28">
        <f>$B$11*Foglio3!$M$4</f>
        <v>839.93</v>
      </c>
      <c r="L11" s="28">
        <f>$B$11*Foglio3!$M$4</f>
        <v>839.93</v>
      </c>
      <c r="M11" s="28">
        <f>$B$11*Foglio3!$M$4</f>
        <v>839.93</v>
      </c>
      <c r="N11" s="28">
        <f>$B$11*Foglio3!$M$4</f>
        <v>839.93</v>
      </c>
      <c r="O11" s="28">
        <f>$B$11*Foglio3!$M$4</f>
        <v>839.93</v>
      </c>
      <c r="P11" s="30">
        <f t="shared" si="2"/>
        <v>10079.160000000002</v>
      </c>
    </row>
    <row r="12" spans="1:16" x14ac:dyDescent="0.25">
      <c r="B12">
        <f>SUM(B9:B11)</f>
        <v>190</v>
      </c>
      <c r="C12" s="29" t="s">
        <v>53</v>
      </c>
      <c r="D12" s="30">
        <f t="shared" ref="D12:O12" si="3">SUM(D9:D11)</f>
        <v>11605.1</v>
      </c>
      <c r="E12" s="30">
        <f t="shared" si="3"/>
        <v>11605.1</v>
      </c>
      <c r="F12" s="30">
        <f t="shared" si="3"/>
        <v>11605.1</v>
      </c>
      <c r="G12" s="30">
        <f t="shared" si="3"/>
        <v>11605.1</v>
      </c>
      <c r="H12" s="30">
        <f t="shared" si="3"/>
        <v>11605.1</v>
      </c>
      <c r="I12" s="30">
        <f t="shared" si="3"/>
        <v>11605.1</v>
      </c>
      <c r="J12" s="30">
        <f t="shared" si="3"/>
        <v>11605.1</v>
      </c>
      <c r="K12" s="30">
        <f t="shared" si="3"/>
        <v>11605.1</v>
      </c>
      <c r="L12" s="30">
        <f t="shared" si="3"/>
        <v>11605.1</v>
      </c>
      <c r="M12" s="30">
        <f t="shared" si="3"/>
        <v>11605.1</v>
      </c>
      <c r="N12" s="30">
        <f t="shared" si="3"/>
        <v>11605.1</v>
      </c>
      <c r="O12" s="30">
        <f t="shared" si="3"/>
        <v>11605.1</v>
      </c>
      <c r="P12" s="32">
        <f t="shared" si="2"/>
        <v>139261.20000000004</v>
      </c>
    </row>
    <row r="14" spans="1:16" x14ac:dyDescent="0.25">
      <c r="A14" t="s">
        <v>37</v>
      </c>
      <c r="B14" s="31">
        <v>300</v>
      </c>
      <c r="D14" s="1" t="s">
        <v>41</v>
      </c>
      <c r="E14" s="1" t="s">
        <v>42</v>
      </c>
      <c r="F14" s="1" t="s">
        <v>43</v>
      </c>
      <c r="G14" s="1" t="s">
        <v>44</v>
      </c>
      <c r="H14" s="1" t="s">
        <v>45</v>
      </c>
      <c r="I14" s="1" t="s">
        <v>46</v>
      </c>
      <c r="J14" s="1" t="s">
        <v>47</v>
      </c>
      <c r="K14" s="1" t="s">
        <v>48</v>
      </c>
      <c r="L14" s="1" t="s">
        <v>49</v>
      </c>
      <c r="M14" s="1" t="s">
        <v>50</v>
      </c>
      <c r="N14" s="1" t="s">
        <v>51</v>
      </c>
      <c r="O14" s="1" t="s">
        <v>52</v>
      </c>
      <c r="P14" s="2" t="s">
        <v>53</v>
      </c>
    </row>
    <row r="15" spans="1:16" x14ac:dyDescent="0.25">
      <c r="A15" t="s">
        <v>38</v>
      </c>
      <c r="B15">
        <v>15</v>
      </c>
      <c r="C15" t="s">
        <v>38</v>
      </c>
      <c r="D15" s="28">
        <f>$B$14*Foglio3!$E$4</f>
        <v>7496.9999999999991</v>
      </c>
      <c r="E15" s="28">
        <f>$B$14*Foglio3!$E$4</f>
        <v>7496.9999999999991</v>
      </c>
      <c r="F15" s="28">
        <f>$B$14*Foglio3!$E$4</f>
        <v>7496.9999999999991</v>
      </c>
      <c r="G15" s="28">
        <f>$B$14*Foglio3!$E$4</f>
        <v>7496.9999999999991</v>
      </c>
      <c r="H15" s="28">
        <f>$B$14*Foglio3!$E$4</f>
        <v>7496.9999999999991</v>
      </c>
      <c r="I15" s="28">
        <f>$B$14*Foglio3!$E$4</f>
        <v>7496.9999999999991</v>
      </c>
      <c r="J15" s="28">
        <f>$B$14*Foglio3!$E$4</f>
        <v>7496.9999999999991</v>
      </c>
      <c r="K15" s="28">
        <f>$B$14*Foglio3!$E$4</f>
        <v>7496.9999999999991</v>
      </c>
      <c r="L15" s="28">
        <f>$B$14*Foglio3!$E$4</f>
        <v>7496.9999999999991</v>
      </c>
      <c r="M15" s="28">
        <f>$B$14*Foglio3!$E$4</f>
        <v>7496.9999999999991</v>
      </c>
      <c r="N15" s="28">
        <f>$B$14*Foglio3!$E$4</f>
        <v>7496.9999999999991</v>
      </c>
      <c r="O15" s="28">
        <f>$B$14*Foglio3!$E$4</f>
        <v>7496.9999999999991</v>
      </c>
      <c r="P15" s="30">
        <f>SUM(D15:O15)</f>
        <v>89963.999999999985</v>
      </c>
    </row>
    <row r="16" spans="1:16" x14ac:dyDescent="0.25">
      <c r="A16" t="s">
        <v>39</v>
      </c>
      <c r="B16">
        <v>275</v>
      </c>
      <c r="C16" t="s">
        <v>39</v>
      </c>
      <c r="D16" s="28">
        <f>$B$16*Foglio3!$I$4</f>
        <v>16772.25</v>
      </c>
      <c r="E16" s="28">
        <f>$B$16*Foglio3!$I$4</f>
        <v>16772.25</v>
      </c>
      <c r="F16" s="28">
        <f>$B$16*Foglio3!$I$4</f>
        <v>16772.25</v>
      </c>
      <c r="G16" s="28">
        <f>$B$16*Foglio3!$I$4</f>
        <v>16772.25</v>
      </c>
      <c r="H16" s="28">
        <f>$B$16*Foglio3!$I$4</f>
        <v>16772.25</v>
      </c>
      <c r="I16" s="28">
        <f>$B$16*Foglio3!$I$4</f>
        <v>16772.25</v>
      </c>
      <c r="J16" s="28">
        <f>$B$16*Foglio3!$I$4</f>
        <v>16772.25</v>
      </c>
      <c r="K16" s="28">
        <f>$B$16*Foglio3!$I$4</f>
        <v>16772.25</v>
      </c>
      <c r="L16" s="28">
        <f>$B$16*Foglio3!$I$4</f>
        <v>16772.25</v>
      </c>
      <c r="M16" s="28">
        <f>$B$16*Foglio3!$I$4</f>
        <v>16772.25</v>
      </c>
      <c r="N16" s="28">
        <f>$B$16*Foglio3!$I$4</f>
        <v>16772.25</v>
      </c>
      <c r="O16" s="28">
        <f>$B$16*Foglio3!$I$4</f>
        <v>16772.25</v>
      </c>
      <c r="P16" s="30">
        <f t="shared" ref="P16:P18" si="4">SUM(D16:O16)</f>
        <v>201267</v>
      </c>
    </row>
    <row r="17" spans="1:16" x14ac:dyDescent="0.25">
      <c r="A17" t="s">
        <v>40</v>
      </c>
      <c r="B17">
        <f>B14-B16-B15</f>
        <v>10</v>
      </c>
      <c r="C17" t="s">
        <v>40</v>
      </c>
      <c r="D17" s="28">
        <f>$B$17*Foglio3!$M$4</f>
        <v>1199.8999999999999</v>
      </c>
      <c r="E17" s="28">
        <f>$B$17*Foglio3!$M$4</f>
        <v>1199.8999999999999</v>
      </c>
      <c r="F17" s="28">
        <f>$B$17*Foglio3!$M$4</f>
        <v>1199.8999999999999</v>
      </c>
      <c r="G17" s="28">
        <f>$B$17*Foglio3!$M$4</f>
        <v>1199.8999999999999</v>
      </c>
      <c r="H17" s="28">
        <f>$B$17*Foglio3!$M$4</f>
        <v>1199.8999999999999</v>
      </c>
      <c r="I17" s="28">
        <f>$B$17*Foglio3!$M$4</f>
        <v>1199.8999999999999</v>
      </c>
      <c r="J17" s="28">
        <f>$B$17*Foglio3!$M$4</f>
        <v>1199.8999999999999</v>
      </c>
      <c r="K17" s="28">
        <f>$B$17*Foglio3!$M$4</f>
        <v>1199.8999999999999</v>
      </c>
      <c r="L17" s="28">
        <f>$B$17*Foglio3!$M$4</f>
        <v>1199.8999999999999</v>
      </c>
      <c r="M17" s="28">
        <f>$B$17*Foglio3!$M$4</f>
        <v>1199.8999999999999</v>
      </c>
      <c r="N17" s="28">
        <f>$B$17*Foglio3!$M$4</f>
        <v>1199.8999999999999</v>
      </c>
      <c r="O17" s="28">
        <f>$B$17*Foglio3!$M$4</f>
        <v>1199.8999999999999</v>
      </c>
      <c r="P17" s="30">
        <f t="shared" si="4"/>
        <v>14398.799999999997</v>
      </c>
    </row>
    <row r="18" spans="1:16" x14ac:dyDescent="0.25">
      <c r="B18">
        <f>SUM(B15:B17)</f>
        <v>300</v>
      </c>
      <c r="C18" s="29" t="s">
        <v>53</v>
      </c>
      <c r="D18" s="30">
        <f t="shared" ref="D18:O18" si="5">SUM(D15:D17)</f>
        <v>25469.15</v>
      </c>
      <c r="E18" s="30">
        <f t="shared" si="5"/>
        <v>25469.15</v>
      </c>
      <c r="F18" s="30">
        <f t="shared" si="5"/>
        <v>25469.15</v>
      </c>
      <c r="G18" s="30">
        <f t="shared" si="5"/>
        <v>25469.15</v>
      </c>
      <c r="H18" s="30">
        <f t="shared" si="5"/>
        <v>25469.15</v>
      </c>
      <c r="I18" s="30">
        <f t="shared" si="5"/>
        <v>25469.15</v>
      </c>
      <c r="J18" s="30">
        <f t="shared" si="5"/>
        <v>25469.15</v>
      </c>
      <c r="K18" s="30">
        <f t="shared" si="5"/>
        <v>25469.15</v>
      </c>
      <c r="L18" s="30">
        <f t="shared" si="5"/>
        <v>25469.15</v>
      </c>
      <c r="M18" s="30">
        <f t="shared" si="5"/>
        <v>25469.15</v>
      </c>
      <c r="N18" s="30">
        <f t="shared" si="5"/>
        <v>25469.15</v>
      </c>
      <c r="O18" s="30">
        <f t="shared" si="5"/>
        <v>25469.15</v>
      </c>
      <c r="P18" s="32">
        <f t="shared" si="4"/>
        <v>305629.8</v>
      </c>
    </row>
    <row r="20" spans="1:16" x14ac:dyDescent="0.25">
      <c r="A20" t="s">
        <v>37</v>
      </c>
      <c r="B20" s="31">
        <v>450</v>
      </c>
      <c r="D20" s="1" t="s">
        <v>41</v>
      </c>
      <c r="E20" s="1" t="s">
        <v>42</v>
      </c>
      <c r="F20" s="1" t="s">
        <v>43</v>
      </c>
      <c r="G20" s="1" t="s">
        <v>44</v>
      </c>
      <c r="H20" s="1" t="s">
        <v>45</v>
      </c>
      <c r="I20" s="1" t="s">
        <v>46</v>
      </c>
      <c r="J20" s="1" t="s">
        <v>47</v>
      </c>
      <c r="K20" s="1" t="s">
        <v>48</v>
      </c>
      <c r="L20" s="1" t="s">
        <v>49</v>
      </c>
      <c r="M20" s="1" t="s">
        <v>50</v>
      </c>
      <c r="N20" s="1" t="s">
        <v>51</v>
      </c>
      <c r="O20" s="1" t="s">
        <v>52</v>
      </c>
      <c r="P20" s="2" t="s">
        <v>53</v>
      </c>
    </row>
    <row r="21" spans="1:16" x14ac:dyDescent="0.25">
      <c r="A21" t="s">
        <v>38</v>
      </c>
      <c r="B21">
        <v>22</v>
      </c>
      <c r="C21" t="s">
        <v>38</v>
      </c>
      <c r="D21" s="28">
        <f>$B$21*Foglio3!$E$4</f>
        <v>549.78</v>
      </c>
      <c r="E21" s="28">
        <f>$B$21*Foglio3!$E$4</f>
        <v>549.78</v>
      </c>
      <c r="F21" s="28">
        <f>$B$21*Foglio3!$E$4</f>
        <v>549.78</v>
      </c>
      <c r="G21" s="28">
        <f>$B$21*Foglio3!$E$4</f>
        <v>549.78</v>
      </c>
      <c r="H21" s="28">
        <f>$B$21*Foglio3!$E$4</f>
        <v>549.78</v>
      </c>
      <c r="I21" s="28">
        <f>$B$21*Foglio3!$E$4</f>
        <v>549.78</v>
      </c>
      <c r="J21" s="28">
        <f>$B$21*Foglio3!$E$4</f>
        <v>549.78</v>
      </c>
      <c r="K21" s="28">
        <f>$B$21*Foglio3!$E$4</f>
        <v>549.78</v>
      </c>
      <c r="L21" s="28">
        <f>$B$21*Foglio3!$E$4</f>
        <v>549.78</v>
      </c>
      <c r="M21" s="28">
        <f>$B$21*Foglio3!$E$4</f>
        <v>549.78</v>
      </c>
      <c r="N21" s="28">
        <f>$B$21*Foglio3!$E$4</f>
        <v>549.78</v>
      </c>
      <c r="O21" s="28">
        <f>$B$21*Foglio3!$E$4</f>
        <v>549.78</v>
      </c>
      <c r="P21" s="30">
        <f>SUM(D21:O21)</f>
        <v>6597.3599999999979</v>
      </c>
    </row>
    <row r="22" spans="1:16" x14ac:dyDescent="0.25">
      <c r="A22" t="s">
        <v>39</v>
      </c>
      <c r="B22">
        <v>410</v>
      </c>
      <c r="C22" t="s">
        <v>39</v>
      </c>
      <c r="D22" s="28">
        <f>$B$22*Foglio3!$I$4</f>
        <v>25005.9</v>
      </c>
      <c r="E22" s="28">
        <f>$B$22*Foglio3!$I$4</f>
        <v>25005.9</v>
      </c>
      <c r="F22" s="28">
        <f>$B$22*Foglio3!$I$4</f>
        <v>25005.9</v>
      </c>
      <c r="G22" s="28">
        <f>$B$22*Foglio3!$I$4</f>
        <v>25005.9</v>
      </c>
      <c r="H22" s="28">
        <f>$B$22*Foglio3!$I$4</f>
        <v>25005.9</v>
      </c>
      <c r="I22" s="28">
        <f>$B$22*Foglio3!$I$4</f>
        <v>25005.9</v>
      </c>
      <c r="J22" s="28">
        <f>$B$22*Foglio3!$I$4</f>
        <v>25005.9</v>
      </c>
      <c r="K22" s="28">
        <f>$B$22*Foglio3!$I$4</f>
        <v>25005.9</v>
      </c>
      <c r="L22" s="28">
        <f>$B$22*Foglio3!$I$4</f>
        <v>25005.9</v>
      </c>
      <c r="M22" s="28">
        <f>$B$22*Foglio3!$I$4</f>
        <v>25005.9</v>
      </c>
      <c r="N22" s="28">
        <f>$B$22*Foglio3!$I$4</f>
        <v>25005.9</v>
      </c>
      <c r="O22" s="28">
        <f>$B$22*Foglio3!$I$4</f>
        <v>25005.9</v>
      </c>
      <c r="P22" s="30">
        <f t="shared" ref="P22:P24" si="6">SUM(D22:O22)</f>
        <v>300070.8</v>
      </c>
    </row>
    <row r="23" spans="1:16" x14ac:dyDescent="0.25">
      <c r="A23" t="s">
        <v>40</v>
      </c>
      <c r="B23">
        <f>B20-B22-B21</f>
        <v>18</v>
      </c>
      <c r="C23" t="s">
        <v>40</v>
      </c>
      <c r="D23" s="28">
        <f>$B$23*Foglio3!$M$4</f>
        <v>2159.8199999999997</v>
      </c>
      <c r="E23" s="28">
        <f>$B$23*Foglio3!$M$4</f>
        <v>2159.8199999999997</v>
      </c>
      <c r="F23" s="28">
        <f>$B$23*Foglio3!$M$4</f>
        <v>2159.8199999999997</v>
      </c>
      <c r="G23" s="28">
        <f>$B$23*Foglio3!$M$4</f>
        <v>2159.8199999999997</v>
      </c>
      <c r="H23" s="28">
        <f>$B$23*Foglio3!$M$4</f>
        <v>2159.8199999999997</v>
      </c>
      <c r="I23" s="28">
        <f>$B$23*Foglio3!$M$4</f>
        <v>2159.8199999999997</v>
      </c>
      <c r="J23" s="28">
        <f>$B$23*Foglio3!$M$4</f>
        <v>2159.8199999999997</v>
      </c>
      <c r="K23" s="28">
        <f>$B$23*Foglio3!$M$4</f>
        <v>2159.8199999999997</v>
      </c>
      <c r="L23" s="28">
        <f>$B$23*Foglio3!$M$4</f>
        <v>2159.8199999999997</v>
      </c>
      <c r="M23" s="28">
        <f>$B$23*Foglio3!$M$4</f>
        <v>2159.8199999999997</v>
      </c>
      <c r="N23" s="28">
        <f>$B$23*Foglio3!$M$4</f>
        <v>2159.8199999999997</v>
      </c>
      <c r="O23" s="28">
        <f>$B$23*Foglio3!$M$4</f>
        <v>2159.8199999999997</v>
      </c>
      <c r="P23" s="30">
        <f t="shared" si="6"/>
        <v>25917.839999999997</v>
      </c>
    </row>
    <row r="24" spans="1:16" x14ac:dyDescent="0.25">
      <c r="B24">
        <f>SUM(B21:B23)</f>
        <v>450</v>
      </c>
      <c r="C24" s="29" t="s">
        <v>53</v>
      </c>
      <c r="D24" s="30">
        <f t="shared" ref="D24:O24" si="7">SUM(D21:D23)</f>
        <v>27715.5</v>
      </c>
      <c r="E24" s="30">
        <f t="shared" si="7"/>
        <v>27715.5</v>
      </c>
      <c r="F24" s="30">
        <f t="shared" si="7"/>
        <v>27715.5</v>
      </c>
      <c r="G24" s="30">
        <f t="shared" si="7"/>
        <v>27715.5</v>
      </c>
      <c r="H24" s="30">
        <f t="shared" si="7"/>
        <v>27715.5</v>
      </c>
      <c r="I24" s="30">
        <f t="shared" si="7"/>
        <v>27715.5</v>
      </c>
      <c r="J24" s="30">
        <f t="shared" si="7"/>
        <v>27715.5</v>
      </c>
      <c r="K24" s="30">
        <f t="shared" si="7"/>
        <v>27715.5</v>
      </c>
      <c r="L24" s="30">
        <f t="shared" si="7"/>
        <v>27715.5</v>
      </c>
      <c r="M24" s="30">
        <f t="shared" si="7"/>
        <v>27715.5</v>
      </c>
      <c r="N24" s="30">
        <f t="shared" si="7"/>
        <v>27715.5</v>
      </c>
      <c r="O24" s="30">
        <f t="shared" si="7"/>
        <v>27715.5</v>
      </c>
      <c r="P24" s="32">
        <f t="shared" si="6"/>
        <v>332586</v>
      </c>
    </row>
    <row r="26" spans="1:16" x14ac:dyDescent="0.25">
      <c r="A26" t="s">
        <v>37</v>
      </c>
      <c r="B26" s="31">
        <v>12000</v>
      </c>
      <c r="D26" s="1" t="s">
        <v>41</v>
      </c>
      <c r="E26" s="1" t="s">
        <v>42</v>
      </c>
      <c r="F26" s="1" t="s">
        <v>43</v>
      </c>
      <c r="G26" s="1" t="s">
        <v>44</v>
      </c>
      <c r="H26" s="1" t="s">
        <v>45</v>
      </c>
      <c r="I26" s="1" t="s">
        <v>46</v>
      </c>
      <c r="J26" s="1" t="s">
        <v>47</v>
      </c>
      <c r="K26" s="1" t="s">
        <v>48</v>
      </c>
      <c r="L26" s="1" t="s">
        <v>49</v>
      </c>
      <c r="M26" s="1" t="s">
        <v>50</v>
      </c>
      <c r="N26" s="1" t="s">
        <v>51</v>
      </c>
      <c r="O26" s="1" t="s">
        <v>52</v>
      </c>
      <c r="P26" s="2" t="s">
        <v>53</v>
      </c>
    </row>
    <row r="27" spans="1:16" x14ac:dyDescent="0.25">
      <c r="A27" t="s">
        <v>38</v>
      </c>
      <c r="B27">
        <v>34</v>
      </c>
      <c r="C27" t="s">
        <v>38</v>
      </c>
      <c r="D27" s="28">
        <f>$B$27*Foglio3!$E$4</f>
        <v>849.66</v>
      </c>
      <c r="E27" s="28">
        <f>$B$27*Foglio3!$E$4</f>
        <v>849.66</v>
      </c>
      <c r="F27" s="28">
        <f>$B$27*Foglio3!$E$4</f>
        <v>849.66</v>
      </c>
      <c r="G27" s="28">
        <f>$B$27*Foglio3!$E$4</f>
        <v>849.66</v>
      </c>
      <c r="H27" s="28">
        <f>$B$27*Foglio3!$E$4</f>
        <v>849.66</v>
      </c>
      <c r="I27" s="28">
        <f>$B$27*Foglio3!$E$4</f>
        <v>849.66</v>
      </c>
      <c r="J27" s="28">
        <f>$B$27*Foglio3!$E$4</f>
        <v>849.66</v>
      </c>
      <c r="K27" s="28">
        <f>$B$27*Foglio3!$E$4</f>
        <v>849.66</v>
      </c>
      <c r="L27" s="28">
        <f>$B$27*Foglio3!$E$4</f>
        <v>849.66</v>
      </c>
      <c r="M27" s="28">
        <f>$B$27*Foglio3!$E$4</f>
        <v>849.66</v>
      </c>
      <c r="N27" s="28">
        <f>$B$27*Foglio3!$E$4</f>
        <v>849.66</v>
      </c>
      <c r="O27" s="28">
        <f>$B$27*Foglio3!$E$4</f>
        <v>849.66</v>
      </c>
      <c r="P27" s="30">
        <f>SUM(D27:O27)</f>
        <v>10195.92</v>
      </c>
    </row>
    <row r="28" spans="1:16" x14ac:dyDescent="0.25">
      <c r="A28" t="s">
        <v>39</v>
      </c>
      <c r="B28">
        <v>11500</v>
      </c>
      <c r="C28" t="s">
        <v>39</v>
      </c>
      <c r="D28" s="28">
        <f>$B$28*Foglio3!$I$4</f>
        <v>701385</v>
      </c>
      <c r="E28" s="28">
        <f>$B$28*Foglio3!$I$4</f>
        <v>701385</v>
      </c>
      <c r="F28" s="28">
        <f>$B$28*Foglio3!$I$4</f>
        <v>701385</v>
      </c>
      <c r="G28" s="28">
        <f>$B$28*Foglio3!$I$4</f>
        <v>701385</v>
      </c>
      <c r="H28" s="28">
        <f>$B$28*Foglio3!$I$4</f>
        <v>701385</v>
      </c>
      <c r="I28" s="28">
        <f>$B$28*Foglio3!$I$4</f>
        <v>701385</v>
      </c>
      <c r="J28" s="28">
        <f>$B$28*Foglio3!$I$4</f>
        <v>701385</v>
      </c>
      <c r="K28" s="28">
        <f>$B$28*Foglio3!$I$4</f>
        <v>701385</v>
      </c>
      <c r="L28" s="28">
        <f>$B$28*Foglio3!$I$4</f>
        <v>701385</v>
      </c>
      <c r="M28" s="28">
        <f>$B$28*Foglio3!$I$4</f>
        <v>701385</v>
      </c>
      <c r="N28" s="28">
        <f>$B$28*Foglio3!$I$4</f>
        <v>701385</v>
      </c>
      <c r="O28" s="28">
        <f>$B$28*Foglio3!$I$4</f>
        <v>701385</v>
      </c>
      <c r="P28" s="30">
        <f t="shared" ref="P28:P30" si="8">SUM(D28:O28)</f>
        <v>8416620</v>
      </c>
    </row>
    <row r="29" spans="1:16" x14ac:dyDescent="0.25">
      <c r="A29" t="s">
        <v>40</v>
      </c>
      <c r="B29">
        <f>B26-B28-B27</f>
        <v>466</v>
      </c>
      <c r="C29" t="s">
        <v>40</v>
      </c>
      <c r="D29" s="28">
        <f>$B$29*Foglio3!$M$4</f>
        <v>55915.34</v>
      </c>
      <c r="E29" s="28">
        <f>$B$29*Foglio3!$M$4</f>
        <v>55915.34</v>
      </c>
      <c r="F29" s="28">
        <f>$B$29*Foglio3!$M$4</f>
        <v>55915.34</v>
      </c>
      <c r="G29" s="28">
        <f>$B$29*Foglio3!$M$4</f>
        <v>55915.34</v>
      </c>
      <c r="H29" s="28">
        <f>$B$29*Foglio3!$M$4</f>
        <v>55915.34</v>
      </c>
      <c r="I29" s="28">
        <f>$B$29*Foglio3!$M$4</f>
        <v>55915.34</v>
      </c>
      <c r="J29" s="28">
        <f>$B$29*Foglio3!$M$4</f>
        <v>55915.34</v>
      </c>
      <c r="K29" s="28">
        <f>$B$29*Foglio3!$M$4</f>
        <v>55915.34</v>
      </c>
      <c r="L29" s="28">
        <f>$B$29*Foglio3!$M$4</f>
        <v>55915.34</v>
      </c>
      <c r="M29" s="28">
        <f>$B$29*Foglio3!$M$4</f>
        <v>55915.34</v>
      </c>
      <c r="N29" s="28">
        <f>$B$29*Foglio3!$M$4</f>
        <v>55915.34</v>
      </c>
      <c r="O29" s="28">
        <f>$B$29*Foglio3!$M$4</f>
        <v>55915.34</v>
      </c>
      <c r="P29" s="30">
        <f t="shared" si="8"/>
        <v>670984.07999999973</v>
      </c>
    </row>
    <row r="30" spans="1:16" x14ac:dyDescent="0.25">
      <c r="B30">
        <f>SUM(B27:B29)</f>
        <v>12000</v>
      </c>
      <c r="C30" s="29" t="s">
        <v>53</v>
      </c>
      <c r="D30" s="30">
        <f t="shared" ref="D30:O30" si="9">SUM(D27:D29)</f>
        <v>758150</v>
      </c>
      <c r="E30" s="30">
        <f t="shared" si="9"/>
        <v>758150</v>
      </c>
      <c r="F30" s="30">
        <f t="shared" si="9"/>
        <v>758150</v>
      </c>
      <c r="G30" s="30">
        <f t="shared" si="9"/>
        <v>758150</v>
      </c>
      <c r="H30" s="30">
        <f t="shared" si="9"/>
        <v>758150</v>
      </c>
      <c r="I30" s="30">
        <f t="shared" si="9"/>
        <v>758150</v>
      </c>
      <c r="J30" s="30">
        <f t="shared" si="9"/>
        <v>758150</v>
      </c>
      <c r="K30" s="30">
        <f t="shared" si="9"/>
        <v>758150</v>
      </c>
      <c r="L30" s="30">
        <f t="shared" si="9"/>
        <v>758150</v>
      </c>
      <c r="M30" s="30">
        <f t="shared" si="9"/>
        <v>758150</v>
      </c>
      <c r="N30" s="30">
        <f t="shared" si="9"/>
        <v>758150</v>
      </c>
      <c r="O30" s="30">
        <f t="shared" si="9"/>
        <v>758150</v>
      </c>
      <c r="P30" s="32">
        <f t="shared" si="8"/>
        <v>9097800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Dataflex, Gare</dc:creator>
  <cp:lastModifiedBy>Dataflex, Gare</cp:lastModifiedBy>
  <dcterms:created xsi:type="dcterms:W3CDTF">2024-03-01T17:37:46Z</dcterms:created>
  <dcterms:modified xsi:type="dcterms:W3CDTF">2024-05-07T06:14:09Z</dcterms:modified>
</cp:coreProperties>
</file>